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试算表" sheetId="3" state="visible" r:id="rId3"/>
    <sheet xmlns:r="http://schemas.openxmlformats.org/officeDocument/2006/relationships" name="批量速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10">
    <font>
      <name val="Calibri"/>
      <family val="2"/>
      <color theme="1"/>
      <sz val="11"/>
      <scheme val="minor"/>
    </font>
    <font>
      <name val="微软雅黑"/>
      <b val="1"/>
      <color rgb="000F766E"/>
      <sz val="10"/>
    </font>
    <font>
      <name val="微软雅黑"/>
      <b val="1"/>
      <color rgb="000F766E"/>
      <sz val="16"/>
    </font>
    <font>
      <name val="微软雅黑"/>
      <color rgb="0052606D"/>
      <sz val="10"/>
    </font>
    <font>
      <name val="微软雅黑"/>
      <color rgb="001F2933"/>
      <sz val="10"/>
    </font>
    <font>
      <name val="微软雅黑"/>
      <b val="1"/>
      <color rgb="001F2933"/>
      <sz val="11"/>
    </font>
    <font>
      <name val="微软雅黑"/>
      <b val="1"/>
      <color rgb="00FFFFFF"/>
      <sz val="10"/>
    </font>
    <font>
      <name val="微软雅黑"/>
      <color rgb="0052606D"/>
      <sz val="9"/>
    </font>
    <font>
      <name val="微软雅黑"/>
      <b val="1"/>
      <color rgb="001F2933"/>
      <sz val="10"/>
    </font>
    <font>
      <name val="微软雅黑"/>
      <b val="1"/>
      <color rgb="000F766E"/>
      <sz val="11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A"/>
      </patternFill>
    </fill>
    <fill>
      <patternFill patternType="solid">
        <fgColor rgb="00E6F2F1"/>
      </patternFill>
    </fill>
    <fill>
      <patternFill patternType="solid">
        <fgColor rgb="00F0F7F6"/>
      </patternFill>
    </fill>
    <fill>
      <patternFill patternType="solid">
        <fgColor rgb="00F5F7F8"/>
      </patternFill>
    </fill>
  </fills>
  <borders count="2">
    <border>
      <left/>
      <right/>
      <top/>
      <bottom/>
      <diagonal/>
    </border>
    <border>
      <left style="thin">
        <color rgb="00D9E2E8"/>
      </left>
      <right style="thin">
        <color rgb="00D9E2E8"/>
      </right>
      <top style="thin">
        <color rgb="00D9E2E8"/>
      </top>
      <bottom style="thin">
        <color rgb="00D9E2E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4" fillId="0" borderId="1" pivotButton="0" quotePrefix="0" xfId="0"/>
    <xf numFmtId="164" fontId="5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1" fontId="5" fillId="3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1" fillId="4" borderId="1" applyAlignment="1" pivotButton="0" quotePrefix="0" xfId="0">
      <alignment vertical="center"/>
    </xf>
    <xf numFmtId="0" fontId="0" fillId="4" borderId="1" pivotButton="0" quotePrefix="0" xfId="0"/>
    <xf numFmtId="0" fontId="4" fillId="0" borderId="1" applyAlignment="1" pivotButton="0" quotePrefix="0" xfId="0">
      <alignment vertical="center" wrapText="1"/>
    </xf>
    <xf numFmtId="3" fontId="4" fillId="3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8" fillId="0" borderId="1" applyAlignment="1" pivotButton="0" quotePrefix="0" xfId="0">
      <alignment vertical="center" wrapText="1"/>
    </xf>
    <xf numFmtId="3" fontId="8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4" fillId="3" borderId="1" pivotButton="0" quotePrefix="0" xfId="0"/>
    <xf numFmtId="0" fontId="8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0" borderId="1" pivotButton="0" quotePrefix="0" xfId="0"/>
    <xf numFmtId="1" fontId="9" fillId="0" borderId="1" applyAlignment="1" pivotButton="0" quotePrefix="0" xfId="0">
      <alignment horizontal="left" vertical="center"/>
    </xf>
    <xf numFmtId="3" fontId="9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/>
      <c r="B1" s="2" t="inlineStr">
        <is>
          <t>三条路径净额试算表 · 零售 / 批发 / 出口</t>
        </is>
      </c>
    </row>
    <row r="2">
      <c r="A2" s="1" t="inlineStr"/>
      <c r="B2" s="3" t="inlineStr">
        <is>
          <t>配套文章：零售、批发、出口：三条路径怎么比净额（https://eficien.com/blog/post-1437.html）</t>
        </is>
      </c>
    </row>
    <row r="3">
      <c r="A3" s="1" t="inlineStr"/>
      <c r="B3" s="4" t="inlineStr"/>
    </row>
    <row r="4" ht="22" customHeight="1">
      <c r="A4" s="1" t="inlineStr">
        <is>
          <t>一</t>
        </is>
      </c>
      <c r="B4" s="5" t="inlineStr">
        <is>
          <t>这份表解决什么问题：一台车有三条出路，三个报价不能直接比。表把三条路径折到同一个时点，</t>
        </is>
      </c>
    </row>
    <row r="5">
      <c r="A5" s="1" t="inlineStr"/>
      <c r="B5" s="4" t="inlineStr">
        <is>
          <t>算出可比的净额，并给出「出口价至少要多少才比零售划算」这类临界点。</t>
        </is>
      </c>
    </row>
    <row r="6">
      <c r="A6" s="1" t="inlineStr"/>
      <c r="B6" s="4" t="inlineStr"/>
    </row>
    <row r="7" ht="22" customHeight="1">
      <c r="A7" s="1" t="inlineStr">
        <is>
          <t>二</t>
        </is>
      </c>
      <c r="B7" s="5" t="inlineStr">
        <is>
          <t>怎么用（三步）</t>
        </is>
      </c>
    </row>
    <row r="8">
      <c r="A8" s="1" t="inlineStr"/>
      <c r="B8" s="4" t="inlineStr">
        <is>
          <t>1. 先在「参数」页把五个数定下来：资金成本、三条路径的天数、退车率与复检打回率。全店只定一次，半年复核一次。</t>
        </is>
      </c>
    </row>
    <row r="9">
      <c r="A9" s="1" t="inlineStr"/>
      <c r="B9" s="4" t="inlineStr">
        <is>
          <t>2. 在「试算表」填这一台车：黄底格子是要你填的，浅绿格子自动算，不用改。三条路径并排填，缺的那条留空。</t>
        </is>
      </c>
    </row>
    <row r="10">
      <c r="A10" s="1" t="inlineStr"/>
      <c r="B10" s="4" t="inlineStr">
        <is>
          <t>3. 看最后三行「临界点」：它告诉你出口报价低于多少就该转零售或批发，不需要自己算。</t>
        </is>
      </c>
    </row>
    <row r="11">
      <c r="A11" s="1" t="inlineStr"/>
      <c r="B11" s="4" t="inlineStr"/>
    </row>
    <row r="12" ht="22" customHeight="1">
      <c r="A12" s="1" t="inlineStr">
        <is>
          <t>三</t>
        </is>
      </c>
      <c r="B12" s="5" t="inlineStr">
        <is>
          <t>口径（与文章完全一致）</t>
        </is>
      </c>
    </row>
    <row r="13">
      <c r="A13" s="1" t="inlineStr"/>
      <c r="B13" s="4" t="inlineStr">
        <is>
          <t>· 净额 = 收入合计 − 成本合计 − 时间成本。三项缺一项，比较就会偏向某一方。</t>
        </is>
      </c>
    </row>
    <row r="14">
      <c r="A14" s="1" t="inlineStr"/>
      <c r="B14" s="4" t="inlineStr">
        <is>
          <t>· 时间成本用折现系数算：1 / (1 + 资金成本 × 占用天数 ÷ 365)，三条路径用同一个资金成本。</t>
        </is>
      </c>
    </row>
    <row r="15">
      <c r="A15" s="1" t="inlineStr"/>
      <c r="B15" s="4" t="inlineStr">
        <is>
          <t>· 出口的天数 = 在途 + 收汇，折现到交车日，不是发运日。按发运日算会系统性高估。</t>
        </is>
      </c>
    </row>
    <row r="16">
      <c r="A16" s="1" t="inlineStr"/>
      <c r="B16" s="4" t="inlineStr">
        <is>
          <t>· 风险准备按实际发生率回填（退车率、复检打回率），不按最好情况，也不拍一个百分比。</t>
        </is>
      </c>
    </row>
    <row r="17">
      <c r="A17" s="1" t="inlineStr"/>
      <c r="B17" s="4" t="inlineStr"/>
    </row>
    <row r="18" ht="22" customHeight="1">
      <c r="A18" s="1" t="inlineStr">
        <is>
          <t>四</t>
        </is>
      </c>
      <c r="B18" s="5" t="inlineStr">
        <is>
          <t>四个常见的比较错误（这张表就是为了避免它们）</t>
        </is>
      </c>
    </row>
    <row r="19">
      <c r="A19" s="1" t="inlineStr"/>
      <c r="B19" s="4" t="inlineStr">
        <is>
          <t>· 拿出口到岸价比零售成交价：一边含运费保险单证，一边不含，比出来一定偏向出口。</t>
        </is>
      </c>
    </row>
    <row r="20">
      <c r="A20" s="1" t="inlineStr"/>
      <c r="B20" s="4" t="inlineStr">
        <is>
          <t>· 用零售最好的一次成交当基准：零售净收应取一段时间的平均，不是取最好那台。</t>
        </is>
      </c>
    </row>
    <row r="21">
      <c r="A21" s="1" t="inlineStr"/>
      <c r="B21" s="4" t="inlineStr">
        <is>
          <t>· 批发价直接和零售价相减：差别不是「少赚的钱」，而是「买断时间与风险的价格」。</t>
        </is>
      </c>
    </row>
    <row r="22">
      <c r="A22" s="1" t="inlineStr"/>
      <c r="B22" s="4" t="inlineStr">
        <is>
          <t>· 出口不算时间成本：按发运日算净额，等于假设钱立刻回来。</t>
        </is>
      </c>
    </row>
    <row r="23">
      <c r="A23" s="1" t="inlineStr"/>
      <c r="B23" s="4" t="inlineStr"/>
    </row>
    <row r="24" ht="22" customHeight="1">
      <c r="A24" s="1" t="inlineStr">
        <is>
          <t>五</t>
        </is>
      </c>
      <c r="B24" s="5" t="inlineStr">
        <is>
          <t>这张表不做什么</t>
        </is>
      </c>
    </row>
    <row r="25">
      <c r="A25" s="1" t="inlineStr"/>
      <c r="B25" s="4" t="inlineStr">
        <is>
          <t>· 不内置任何目的国的税率、退税率与准入条件 —— 这些随国家与时间变化，以当期法规与合同为准。</t>
        </is>
      </c>
    </row>
    <row r="26">
      <c r="A26" s="1" t="inlineStr"/>
      <c r="B26" s="4" t="inlineStr">
        <is>
          <t>· 不替你做判断。它只把口径摆平，结论仍然取决于你敢不敢用某个退车率与打回率。</t>
        </is>
      </c>
    </row>
    <row r="27">
      <c r="A27" s="1" t="inlineStr"/>
      <c r="B27" s="4" t="inlineStr">
        <is>
          <t>· 不含真实客户数据与虚构经营数字；参数页的默认值只是起点，不是行业基准。</t>
        </is>
      </c>
    </row>
    <row r="28">
      <c r="A28" s="1" t="inlineStr"/>
      <c r="B28" s="4" t="inlineStr"/>
    </row>
    <row r="29">
      <c r="A29" s="1" t="inlineStr"/>
      <c r="B29" s="4" t="inlineStr">
        <is>
          <t>版本：2026-10 · 与站点同版；口径调整后重跑 scripts/_gen_routes_calculator.py 即可</t>
        </is>
      </c>
    </row>
    <row r="30">
      <c r="A30" s="1" t="inlineStr"/>
      <c r="B30" s="4" t="inlineStr">
        <is>
          <t>来源：https://eficien.com/blog/post-1437.html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78" customWidth="1" min="4" max="4"/>
  </cols>
  <sheetData>
    <row r="1" ht="30" customHeight="1">
      <c r="A1" s="6" t="inlineStr">
        <is>
          <t>参数 · 全店只定一次</t>
        </is>
      </c>
    </row>
    <row r="2" ht="34" customHeight="1">
      <c r="A2" s="3" t="inlineStr">
        <is>
          <t>五个数决定所有比较的方向。改这里等于改标准，改完要重看历史决策。</t>
        </is>
      </c>
    </row>
    <row r="3" ht="26" customHeight="1">
      <c r="A3" s="7" t="inlineStr">
        <is>
          <t>参数</t>
        </is>
      </c>
      <c r="B3" s="7" t="inlineStr">
        <is>
          <t>值</t>
        </is>
      </c>
      <c r="C3" s="7" t="inlineStr">
        <is>
          <t>格式</t>
        </is>
      </c>
      <c r="D3" s="7" t="inlineStr">
        <is>
          <t>说明</t>
        </is>
      </c>
    </row>
    <row r="5" ht="32" customHeight="1">
      <c r="A5" s="8" t="inlineStr">
        <is>
          <t>资金成本（年化）</t>
        </is>
      </c>
      <c r="B5" s="9" t="n">
        <v>0.08</v>
      </c>
      <c r="C5" s="10" t="inlineStr">
        <is>
          <t>% 年化</t>
        </is>
      </c>
      <c r="D5" s="11" t="inlineStr">
        <is>
          <t>折现用的资金成本，全店统一一个口径。别按贷款利率随手改，改了就与历史决策不可比。</t>
        </is>
      </c>
    </row>
    <row r="6" ht="32" customHeight="1">
      <c r="A6" s="8" t="inlineStr">
        <is>
          <t>零售平均成交天数</t>
        </is>
      </c>
      <c r="B6" s="12" t="n">
        <v>45</v>
      </c>
      <c r="C6" s="10" t="inlineStr">
        <is>
          <t>天</t>
        </is>
      </c>
      <c r="D6" s="11" t="inlineStr">
        <is>
          <t>从收车到收到全款。用同类车的实际平均，不要用最好卖的那台。</t>
        </is>
      </c>
    </row>
    <row r="7" ht="32" customHeight="1">
      <c r="A7" s="8" t="inlineStr">
        <is>
          <t>批发回款天数</t>
        </is>
      </c>
      <c r="B7" s="12" t="n">
        <v>3</v>
      </c>
      <c r="C7" s="10" t="inlineStr">
        <is>
          <t>天</t>
        </is>
      </c>
      <c r="D7" s="11" t="inlineStr">
        <is>
          <t>过户当日到次日到账，基本可视为零库龄。</t>
        </is>
      </c>
    </row>
    <row r="8" ht="32" customHeight="1">
      <c r="A8" s="8" t="inlineStr">
        <is>
          <t>出口在途天数</t>
        </is>
      </c>
      <c r="B8" s="12" t="n">
        <v>25</v>
      </c>
      <c r="C8" s="10" t="inlineStr">
        <is>
          <t>天</t>
        </is>
      </c>
      <c r="D8" s="11" t="inlineStr">
        <is>
          <t>订舱到目的港，含报关与等船期。船期不稳定时按最长的那条航线取。</t>
        </is>
      </c>
    </row>
    <row r="9" ht="32" customHeight="1">
      <c r="A9" s="8" t="inlineStr">
        <is>
          <t>出口收汇天数</t>
        </is>
      </c>
      <c r="B9" s="12" t="n">
        <v>45</v>
      </c>
      <c r="C9" s="10" t="inlineStr">
        <is>
          <t>天</t>
        </is>
      </c>
      <c r="D9" s="11" t="inlineStr">
        <is>
          <t>到港到收到货款，含清关、复检、核销。这一段最容易被漏掉，也最贵。</t>
        </is>
      </c>
    </row>
    <row r="10" ht="32" customHeight="1">
      <c r="A10" s="8" t="inlineStr">
        <is>
          <t>零售退车率</t>
        </is>
      </c>
      <c r="B10" s="9" t="n">
        <v>0.03</v>
      </c>
      <c r="C10" s="10" t="inlineStr">
        <is>
          <t>% 年化</t>
        </is>
      </c>
      <c r="D10" s="11" t="inlineStr">
        <is>
          <t>过去 6–12 个月的实际发生率（含交付前退定），不是期望值。</t>
        </is>
      </c>
    </row>
    <row r="11" ht="32" customHeight="1">
      <c r="A11" s="8" t="inlineStr">
        <is>
          <t>出口复检打回率</t>
        </is>
      </c>
      <c r="B11" s="9" t="n">
        <v>0.05</v>
      </c>
      <c r="C11" s="10" t="inlineStr">
        <is>
          <t>% 年化</t>
        </is>
      </c>
      <c r="D11" s="11" t="inlineStr">
        <is>
          <t>目的国复检打回或被迫折价的比例。按目的国分别统计更准。</t>
        </is>
      </c>
    </row>
    <row r="12" ht="32" customHeight="1">
      <c r="A12" s="8" t="inlineStr">
        <is>
          <t>零售期间费用率</t>
        </is>
      </c>
      <c r="B12" s="9" t="n">
        <v>0.04</v>
      </c>
      <c r="C12" s="10" t="inlineStr">
        <is>
          <t>% 年化</t>
        </is>
      </c>
      <c r="D12" s="11" t="inlineStr">
        <is>
          <t>展厅、人员、系统费用按成交价的比例。批量速算用；单车试算建议直接填金额。</t>
        </is>
      </c>
    </row>
    <row r="13" ht="32" customHeight="1">
      <c r="A13" s="8" t="inlineStr">
        <is>
          <t>出口单证港口费率</t>
        </is>
      </c>
      <c r="B13" s="9" t="n">
        <v>0.02</v>
      </c>
      <c r="C13" s="10" t="inlineStr">
        <is>
          <t>% 年化</t>
        </is>
      </c>
      <c r="D13" s="11" t="inlineStr">
        <is>
          <t>单证、认证、港口与代理费用按离岸价的比例。批量速算用。</t>
        </is>
      </c>
    </row>
    <row r="14" ht="32" customHeight="1">
      <c r="A14" s="8" t="inlineStr">
        <is>
          <t>零售售后预留率</t>
        </is>
      </c>
      <c r="B14" s="9" t="n">
        <v>0.02</v>
      </c>
      <c r="C14" s="10" t="inlineStr">
        <is>
          <t>% 年化</t>
        </is>
      </c>
      <c r="D14" s="11" t="inlineStr">
        <is>
          <t>交付后可能回来的保修与返修，按成交价预留。</t>
        </is>
      </c>
    </row>
    <row r="15" ht="32" customHeight="1">
      <c r="A15" s="8" t="inlineStr">
        <is>
          <t>批发手续费用率</t>
        </is>
      </c>
      <c r="B15" s="9" t="n">
        <v>0.005</v>
      </c>
      <c r="C15" s="10" t="inlineStr">
        <is>
          <t>% 年化</t>
        </is>
      </c>
      <c r="D15" s="11" t="inlineStr">
        <is>
          <t>过户、手续与找车成本，按批发价的比例。</t>
        </is>
      </c>
    </row>
    <row r="17" ht="28" customHeight="1">
      <c r="A17" s="13" t="inlineStr">
        <is>
          <t>说明：黄底格子是唯二需要手填的地方（这一页与「试算表」的收入成本项）。其余单元格都是公式，建议不要覆盖。</t>
        </is>
      </c>
    </row>
    <row r="18" ht="28" customHeight="1">
      <c r="A18" s="13" t="inlineStr">
        <is>
          <t>为什么资金成本要全店统一：三条路径用不同的折现率，比较本身就带了偏向 —— 想让哪条路赢，就调高另外两条的折现率。</t>
        </is>
      </c>
    </row>
    <row r="19" ht="28" customHeight="1">
      <c r="A19" s="13" t="inlineStr">
        <is>
          <t>退车率与复检打回率请用实际发生数。没有历史数据时先按保守值填，并在备注里写明「首次设定、三个月后复核」。</t>
        </is>
      </c>
    </row>
  </sheetData>
  <mergeCells count="5">
    <mergeCell ref="A1:D1"/>
    <mergeCell ref="A17:D17"/>
    <mergeCell ref="A18:D18"/>
    <mergeCell ref="A19:D19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56" customWidth="1" min="5" max="5"/>
  </cols>
  <sheetData>
    <row r="1" ht="30" customHeight="1">
      <c r="A1" s="6" t="inlineStr">
        <is>
          <t>试算表 · 一台车的三条路径</t>
        </is>
      </c>
    </row>
    <row r="2" ht="34" customHeight="1">
      <c r="A2" s="3" t="inlineStr">
        <is>
          <t>黄底格子填数，浅绿格子自动算。三条路径并排填；没有的那条留空即可，不影响另外两条。</t>
        </is>
      </c>
    </row>
    <row r="3" ht="26" customHeight="1">
      <c r="A3" s="7" t="inlineStr">
        <is>
          <t>项目</t>
        </is>
      </c>
      <c r="B3" s="7" t="inlineStr">
        <is>
          <t>零售</t>
        </is>
      </c>
      <c r="C3" s="7" t="inlineStr">
        <is>
          <t>批发</t>
        </is>
      </c>
      <c r="D3" s="7" t="inlineStr">
        <is>
          <t>出口</t>
        </is>
      </c>
      <c r="E3" s="7" t="inlineStr">
        <is>
          <t>口径说明</t>
        </is>
      </c>
    </row>
    <row r="4" ht="24" customHeight="1">
      <c r="A4" s="14" t="inlineStr">
        <is>
          <t>一、收入</t>
        </is>
      </c>
      <c r="B4" s="15" t="n"/>
      <c r="C4" s="15" t="n"/>
      <c r="D4" s="15" t="n"/>
      <c r="E4" s="15" t="n"/>
    </row>
    <row r="5" ht="24" customHeight="1">
      <c r="A5" s="16" t="inlineStr">
        <is>
          <t>成交价 / 报价（含税口径）</t>
        </is>
      </c>
      <c r="B5" s="17" t="n"/>
      <c r="C5" s="17" t="n"/>
      <c r="D5" s="17" t="n"/>
      <c r="E5" s="11" t="inlineStr">
        <is>
          <t>零售填最终成交价；批发填同行可接受价；出口填离岸价或到岸价，按合同口径。</t>
        </is>
      </c>
    </row>
    <row r="6" ht="24" customHeight="1">
      <c r="A6" s="16" t="inlineStr">
        <is>
          <t>出口退税（按退税口径单列）</t>
        </is>
      </c>
      <c r="B6" s="17" t="n"/>
      <c r="C6" s="17" t="n"/>
      <c r="D6" s="17" t="n"/>
      <c r="E6" s="11" t="inlineStr">
        <is>
          <t>只有出口有。它是价格构成的一部分，不是事后加分项。</t>
        </is>
      </c>
    </row>
    <row r="7" ht="24" customHeight="1">
      <c r="A7" s="14" t="inlineStr">
        <is>
          <t>二、成本</t>
        </is>
      </c>
      <c r="B7" s="15" t="n"/>
      <c r="C7" s="15" t="n"/>
      <c r="D7" s="15" t="n"/>
      <c r="E7" s="15" t="n"/>
    </row>
    <row r="8" ht="24" customHeight="1">
      <c r="A8" s="16" t="inlineStr">
        <is>
          <t>收购成本（含权证与过户）</t>
        </is>
      </c>
      <c r="B8" s="17" t="n"/>
      <c r="C8" s="17" t="n"/>
      <c r="D8" s="17" t="n"/>
      <c r="E8" s="11" t="inlineStr">
        <is>
          <t>三条路径共用同一个起点。</t>
        </is>
      </c>
    </row>
    <row r="9" ht="24" customHeight="1">
      <c r="A9" s="16" t="inlineStr">
        <is>
          <t>整备与改装</t>
        </is>
      </c>
      <c r="B9" s="17" t="n"/>
      <c r="C9" s="17" t="n"/>
      <c r="D9" s="17" t="n"/>
      <c r="E9" s="11" t="inlineStr">
        <is>
          <t>零售标准通常高于出口；出口只需做到可交付，不必加装。</t>
        </is>
      </c>
    </row>
    <row r="10" ht="24" customHeight="1">
      <c r="A10" s="16" t="inlineStr">
        <is>
          <t>检测与认证</t>
        </is>
      </c>
      <c r="B10" s="17" t="n"/>
      <c r="C10" s="17" t="n"/>
      <c r="D10" s="17" t="n"/>
      <c r="E10" s="11" t="inlineStr">
        <is>
          <t>出口涉及目的国认证或复检前置时才有。</t>
        </is>
      </c>
    </row>
    <row r="11" ht="24" customHeight="1">
      <c r="A11" s="16" t="inlineStr">
        <is>
          <t>运费与保险</t>
        </is>
      </c>
      <c r="B11" s="17" t="n"/>
      <c r="C11" s="17" t="n"/>
      <c r="D11" s="17" t="n"/>
      <c r="E11" s="11" t="inlineStr">
        <is>
          <t>出口才有；零售与批发一般是零。</t>
        </is>
      </c>
    </row>
    <row r="12" ht="24" customHeight="1">
      <c r="A12" s="16" t="inlineStr">
        <is>
          <t>单证、认证与港口代理</t>
        </is>
      </c>
      <c r="B12" s="17" t="n"/>
      <c r="C12" s="17" t="n"/>
      <c r="D12" s="17" t="n"/>
      <c r="E12" s="11" t="inlineStr">
        <is>
          <t>出口才有；改单与滞港损失另计入下一行。</t>
        </is>
      </c>
    </row>
    <row r="13" ht="24" customHeight="1">
      <c r="A13" s="16" t="inlineStr">
        <is>
          <t>展厅与销售费用分摊</t>
        </is>
      </c>
      <c r="B13" s="17" t="n"/>
      <c r="C13" s="17" t="n"/>
      <c r="D13" s="17" t="n"/>
      <c r="E13" s="11" t="inlineStr">
        <is>
          <t>零售要摊；出口不进店交付，不应摊到出口头上。</t>
        </is>
      </c>
    </row>
    <row r="14" ht="24" customHeight="1">
      <c r="A14" s="16" t="inlineStr">
        <is>
          <t>售后与保修预留</t>
        </is>
      </c>
      <c r="B14" s="17" t="n"/>
      <c r="C14" s="17" t="n"/>
      <c r="D14" s="17" t="n"/>
      <c r="E14" s="11" t="inlineStr">
        <is>
          <t>零售交付后仍可能回来；批发转给对方。</t>
        </is>
      </c>
    </row>
    <row r="15" ht="24" customHeight="1">
      <c r="A15" s="16" t="inlineStr">
        <is>
          <t>库龄折价 / 滞港损失</t>
        </is>
      </c>
      <c r="B15" s="17" t="n"/>
      <c r="C15" s="17" t="n"/>
      <c r="D15" s="17" t="n"/>
      <c r="E15" s="11" t="inlineStr">
        <is>
          <t>零售按预期库龄折价；出口按改单、滞港与舱位损失估。</t>
        </is>
      </c>
    </row>
    <row r="16" ht="24" customHeight="1">
      <c r="A16" s="14" t="inlineStr">
        <is>
          <t>三、风险准备（按参数自动算，可覆盖）</t>
        </is>
      </c>
      <c r="B16" s="15" t="n"/>
      <c r="C16" s="15" t="n"/>
      <c r="D16" s="15" t="n"/>
      <c r="E16" s="15" t="n"/>
    </row>
    <row r="17" ht="24" customHeight="1">
      <c r="A17" s="16" t="inlineStr">
        <is>
          <t>退车 / 退回风险准备</t>
        </is>
      </c>
      <c r="B17" s="18">
        <f>'参数'!$B$10*(B9+B13+B14)</f>
        <v/>
      </c>
      <c r="C17" s="18">
        <f>0</f>
        <v/>
      </c>
      <c r="D17" s="18">
        <f>'参数'!$B$11*(D9+D10+D11)</f>
        <v/>
      </c>
      <c r="E17" s="11" t="inlineStr">
        <is>
          <t>零售按退车率 ×（整备 + 期间费用 + 售后预留）；出口按复检打回率 ×（整备 + 检测 + 运费）。</t>
        </is>
      </c>
    </row>
    <row r="18" ht="24" customHeight="1">
      <c r="A18" s="14" t="inlineStr">
        <is>
          <t>四、合计与折现</t>
        </is>
      </c>
      <c r="B18" s="15" t="n"/>
      <c r="C18" s="15" t="n"/>
      <c r="D18" s="15" t="n"/>
      <c r="E18" s="15" t="n"/>
    </row>
    <row r="19" ht="24" customHeight="1">
      <c r="A19" s="19" t="inlineStr">
        <is>
          <t>收入合计</t>
        </is>
      </c>
      <c r="B19" s="20">
        <f>SUM(B5:B6)</f>
        <v/>
      </c>
      <c r="C19" s="20">
        <f>SUM(C5:C6)</f>
        <v/>
      </c>
      <c r="D19" s="20">
        <f>SUM(D5:D6)</f>
        <v/>
      </c>
      <c r="E19" s="11" t="inlineStr">
        <is>
          <t>含退税。</t>
        </is>
      </c>
    </row>
    <row r="20" ht="24" customHeight="1">
      <c r="A20" s="19" t="inlineStr">
        <is>
          <t>成本合计</t>
        </is>
      </c>
      <c r="B20" s="20">
        <f>SUM(B8:B17)</f>
        <v/>
      </c>
      <c r="C20" s="20">
        <f>SUM(C8:C17)</f>
        <v/>
      </c>
      <c r="D20" s="20">
        <f>SUM(D8:D17)</f>
        <v/>
      </c>
      <c r="E20" s="11" t="inlineStr">
        <is>
          <t>含风险准备。</t>
        </is>
      </c>
    </row>
    <row r="21" ht="24" customHeight="1">
      <c r="A21" s="19" t="inlineStr">
        <is>
          <t>净额（未折现）</t>
        </is>
      </c>
      <c r="B21" s="20">
        <f>B19-B20</f>
        <v/>
      </c>
      <c r="C21" s="20">
        <f>C19-C20</f>
        <v/>
      </c>
      <c r="D21" s="20">
        <f>D19-D20</f>
        <v/>
      </c>
      <c r="E21" s="11" t="inlineStr">
        <is>
          <t>这一步的数字还不能比：三条路的收齐时间不同。</t>
        </is>
      </c>
    </row>
    <row r="22" ht="24" customHeight="1">
      <c r="A22" s="16" t="inlineStr">
        <is>
          <t>资金占用天数</t>
        </is>
      </c>
      <c r="B22" s="21">
        <f>'参数'!$B$6</f>
        <v/>
      </c>
      <c r="C22" s="21">
        <f>'参数'!$B$7</f>
        <v/>
      </c>
      <c r="D22" s="21">
        <f>'参数'!$B$8+'参数'!$B$9</f>
        <v/>
      </c>
      <c r="E22" s="11" t="inlineStr">
        <is>
          <t>出口 = 在途 + 收汇。按回款日折现，不按发运日。</t>
        </is>
      </c>
    </row>
    <row r="23" ht="24" customHeight="1">
      <c r="A23" s="16" t="inlineStr">
        <is>
          <t>折现系数</t>
        </is>
      </c>
      <c r="B23" s="22">
        <f>1/(1+'参数'!$B$5*B22/365)</f>
        <v/>
      </c>
      <c r="C23" s="22">
        <f>1/(1+'参数'!$B$5*C22/365)</f>
        <v/>
      </c>
      <c r="D23" s="22">
        <f>1/(1+'参数'!$B$5*D22/365)</f>
        <v/>
      </c>
      <c r="E23" s="11" t="inlineStr">
        <is>
          <t>三条路径必须用同一个资金成本，否则比较自带偏向。</t>
        </is>
      </c>
    </row>
    <row r="24" ht="24" customHeight="1">
      <c r="A24" s="14" t="inlineStr">
        <is>
          <t>五、可比净额与结论</t>
        </is>
      </c>
      <c r="B24" s="15" t="n"/>
      <c r="C24" s="15" t="n"/>
      <c r="D24" s="15" t="n"/>
      <c r="E24" s="15" t="n"/>
    </row>
    <row r="25" ht="24" customHeight="1">
      <c r="A25" s="19" t="inlineStr">
        <is>
          <t>净额（折现到交车日）</t>
        </is>
      </c>
      <c r="B25" s="20">
        <f>B21*B23</f>
        <v/>
      </c>
      <c r="C25" s="20">
        <f>C21*C23</f>
        <v/>
      </c>
      <c r="D25" s="20">
        <f>D21*D23</f>
        <v/>
      </c>
      <c r="E25" s="11" t="inlineStr">
        <is>
          <t>只有这一行的数字可以直接比。</t>
        </is>
      </c>
    </row>
    <row r="26" ht="24" customHeight="1">
      <c r="A26" s="16" t="inlineStr">
        <is>
          <t>与最优路径的差额</t>
        </is>
      </c>
      <c r="B26" s="18">
        <f>B25-MAX($B$25:$D$25)</f>
        <v/>
      </c>
      <c r="C26" s="18">
        <f>C25-MAX($B$25:$D$25)</f>
        <v/>
      </c>
      <c r="D26" s="18">
        <f>D25-MAX($B$25:$D$25)</f>
        <v/>
      </c>
      <c r="E26" s="11" t="inlineStr">
        <is>
          <t>负数就是「比最优少拿多少」。</t>
        </is>
      </c>
    </row>
    <row r="27" ht="24" customHeight="1">
      <c r="A27" s="19" t="inlineStr">
        <is>
          <t>结论</t>
        </is>
      </c>
      <c r="B27" s="23">
        <f>IF($B$5="","待填",IF(B25=MAX($B$25:$D$25),"最优","比最优少 "&amp;TEXT(MAX($B$25:$D$25)-B25,"#,##0")))</f>
        <v/>
      </c>
      <c r="C27" s="23">
        <f>IF($B$5="","待填",IF(C25=MAX($B$25:$D$25),"最优","比最优少 "&amp;TEXT(MAX($B$25:$D$25)-C25,"#,##0")))</f>
        <v/>
      </c>
      <c r="D27" s="23">
        <f>IF($B$5="","待填",IF(D25=MAX($B$25:$D$25),"最优","比最优少 "&amp;TEXT(MAX($B$25:$D$25)-D25,"#,##0")))</f>
        <v/>
      </c>
      <c r="E27" s="11" t="inlineStr">
        <is>
          <t>以零售成交价是否填写为「已开始试算」的判据。</t>
        </is>
      </c>
    </row>
    <row r="28" ht="24" customHeight="1">
      <c r="A28" s="14" t="inlineStr">
        <is>
          <t>六、临界点（低于这些数，就该换一条路）</t>
        </is>
      </c>
      <c r="B28" s="15" t="n"/>
      <c r="C28" s="15" t="n"/>
      <c r="D28" s="15" t="n"/>
      <c r="E28" s="15" t="n"/>
    </row>
    <row r="29" ht="24" customHeight="1">
      <c r="A29" s="16" t="inlineStr">
        <is>
          <t>出口报价下限（要优于零售）</t>
        </is>
      </c>
      <c r="B29" s="18">
        <f>IF($B$5="","",ROUND(B25/D23+D20-D6,0))</f>
        <v/>
      </c>
      <c r="C29" s="18" t="inlineStr"/>
      <c r="D29" s="18" t="inlineStr"/>
      <c r="E29" s="11">
        <f> 零售折现净额 ÷ 出口折现系数 + 出口成本合计 − 出口退税。低于这个价，出口不如零售。</f>
        <v/>
      </c>
    </row>
    <row r="30" ht="24" customHeight="1">
      <c r="A30" s="16" t="inlineStr">
        <is>
          <t>批发价下限（要优于零售）</t>
        </is>
      </c>
      <c r="B30" s="18" t="inlineStr"/>
      <c r="C30" s="18">
        <f>IF($B$5="","",ROUND(B25/C23+C20,0))</f>
        <v/>
      </c>
      <c r="D30" s="18" t="inlineStr"/>
      <c r="E30" s="11">
        <f> 零售折现净额 ÷ 批发折现系数 + 批发成本合计。低于这个价，批发不如等零售。</f>
        <v/>
      </c>
    </row>
    <row r="31" ht="24" customHeight="1">
      <c r="A31" s="16" t="inlineStr">
        <is>
          <t>零售成交价下限（要优于出口）</t>
        </is>
      </c>
      <c r="B31" s="18">
        <f>IF(D5="","",ROUND(D25/B23+B20,0))</f>
        <v/>
      </c>
      <c r="C31" s="18" t="inlineStr"/>
      <c r="D31" s="18" t="inlineStr"/>
      <c r="E31" s="11">
        <f> 出口折现净额 ÷ 零售折现系数 + 零售成本合计。零售低于这个价，不如直接出口。</f>
        <v/>
      </c>
    </row>
    <row r="33" ht="28" customHeight="1">
      <c r="A33" s="13" t="inlineStr">
        <is>
          <t>提醒一：三条路径必须用同一个资金成本折现。想让某条路赢，最省事的办法就是调高另外两条的折现率 —— 那不是决策，是自我说服。</t>
        </is>
      </c>
    </row>
    <row r="34" ht="28" customHeight="1">
      <c r="A34" s="13" t="inlineStr">
        <is>
          <t>提醒二：出口的「事后成本」（目的国复检、上牌、可能的退回）发生在收到钱之后。这一块要么按目的国经验在「库龄折价 / 滞港损失」里预留，要么在合同条款里分给对方。</t>
        </is>
      </c>
    </row>
    <row r="35" ht="28" customHeight="1">
      <c r="A35" s="13" t="inlineStr">
        <is>
          <t>提醒三：这一版的默认参数只是起点。填满一套真实数据后，回收率与打回率会与默认值差很多，那个差就是你的门店与别人的差距。</t>
        </is>
      </c>
    </row>
  </sheetData>
  <mergeCells count="11">
    <mergeCell ref="A34:E34"/>
    <mergeCell ref="A35:E35"/>
    <mergeCell ref="A4:E4"/>
    <mergeCell ref="A24:E24"/>
    <mergeCell ref="A2:E2"/>
    <mergeCell ref="A16:E16"/>
    <mergeCell ref="A7:E7"/>
    <mergeCell ref="A28:E28"/>
    <mergeCell ref="A33:E33"/>
    <mergeCell ref="A1:E1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6" customWidth="1" min="3" max="3"/>
    <col width="12" customWidth="1" min="4" max="4"/>
    <col width="12" customWidth="1" min="5" max="5"/>
    <col width="13" customWidth="1" min="6" max="6"/>
    <col width="12" customWidth="1" min="7" max="7"/>
    <col width="13" customWidth="1" min="8" max="8"/>
    <col width="14" customWidth="1" min="9" max="9"/>
    <col width="11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</cols>
  <sheetData>
    <row r="1" ht="30" customHeight="1">
      <c r="A1" s="6" t="inlineStr">
        <is>
          <t>批量速算 · 一批车先排个先后</t>
        </is>
      </c>
    </row>
    <row r="2" ht="34" customHeight="1">
      <c r="A2" s="3" t="inlineStr">
        <is>
          <t>只填五个数就能排出先后，用来决定哪些车值得做详细试算。口径是简化版：期间费用与单证费按比例估，要精确到某一台，请用「试算表」。</t>
        </is>
      </c>
    </row>
    <row r="3" ht="26" customHeight="1">
      <c r="A3" s="7" t="inlineStr">
        <is>
          <t>序号</t>
        </is>
      </c>
      <c r="B3" s="7" t="inlineStr">
        <is>
          <t>VIN 后 6 位</t>
        </is>
      </c>
      <c r="C3" s="7" t="inlineStr">
        <is>
          <t>车型 / 备注</t>
        </is>
      </c>
      <c r="D3" s="7" t="inlineStr">
        <is>
          <t>收购成本</t>
        </is>
      </c>
      <c r="E3" s="7" t="inlineStr">
        <is>
          <t>整备与改装</t>
        </is>
      </c>
      <c r="F3" s="7" t="inlineStr">
        <is>
          <t>零售成交价</t>
        </is>
      </c>
      <c r="G3" s="7" t="inlineStr">
        <is>
          <t>批发价</t>
        </is>
      </c>
      <c r="H3" s="7" t="inlineStr">
        <is>
          <t>出口离岸价</t>
        </is>
      </c>
      <c r="I3" s="7" t="inlineStr">
        <is>
          <t>出口运费与保险</t>
        </is>
      </c>
      <c r="J3" s="7" t="inlineStr">
        <is>
          <t>出口退税</t>
        </is>
      </c>
      <c r="K3" s="7" t="inlineStr">
        <is>
          <t>零售净额</t>
        </is>
      </c>
      <c r="L3" s="7" t="inlineStr">
        <is>
          <t>批发净额</t>
        </is>
      </c>
      <c r="M3" s="7" t="inlineStr">
        <is>
          <t>出口净额</t>
        </is>
      </c>
      <c r="N3" s="7" t="inlineStr">
        <is>
          <t>最优路径</t>
        </is>
      </c>
      <c r="O3" s="7" t="inlineStr">
        <is>
          <t>最优净额</t>
        </is>
      </c>
    </row>
    <row r="4" ht="22" customHeight="1">
      <c r="A4" s="24" t="n">
        <v>1</v>
      </c>
      <c r="B4" s="25" t="n"/>
      <c r="C4" s="25" t="n"/>
      <c r="D4" s="17" t="n"/>
      <c r="E4" s="17" t="n"/>
      <c r="F4" s="17" t="n"/>
      <c r="G4" s="17" t="n"/>
      <c r="H4" s="17" t="n"/>
      <c r="I4" s="17" t="n"/>
      <c r="J4" s="17" t="n"/>
      <c r="K4" s="18">
        <f>IF($F4="","",ROUND(($F4-$D4-$E4-$F4*'参数'!$B$12-$F4*'参数'!$B$14-'参数'!$B$10*($E4+$F4*'参数'!$B$12))/(1+'参数'!$B$5*'参数'!$B$6/365),0))</f>
        <v/>
      </c>
      <c r="L4" s="18">
        <f>IF($G4="","",ROUND(($G4-$D4-$E4-$G4*'参数'!$B$15)/(1+'参数'!$B$5*'参数'!$B$7/365),0))</f>
        <v/>
      </c>
      <c r="M4" s="18">
        <f>IF($H4="","",ROUND(($H4+$J4-$D4-$E4-$I4-$H4*'参数'!$B$13-'参数'!$B$11*($E4+$I4))/(1+'参数'!$B$5*('参数'!$B$8+'参数'!$B$9)/365),0))</f>
        <v/>
      </c>
      <c r="N4" s="26">
        <f>IF(COUNT($K4:$M4)=0,"待填",IF(AND(N($K4)&gt;=N($L4),N($K4)&gt;=N($M4)),"零售",IF(N($L4)&gt;=N($M4),"批发","出口")))</f>
        <v/>
      </c>
      <c r="O4" s="18">
        <f>IF(COUNT($K4:$M4)=0,"",MAX($K4:$M4))</f>
        <v/>
      </c>
    </row>
    <row r="5" ht="22" customHeight="1">
      <c r="A5" s="27" t="n">
        <v>2</v>
      </c>
      <c r="B5" s="28" t="n"/>
      <c r="C5" s="28" t="n"/>
      <c r="D5" s="17" t="n"/>
      <c r="E5" s="17" t="n"/>
      <c r="F5" s="17" t="n"/>
      <c r="G5" s="17" t="n"/>
      <c r="H5" s="17" t="n"/>
      <c r="I5" s="17" t="n"/>
      <c r="J5" s="17" t="n"/>
      <c r="K5" s="18">
        <f>IF($F5="","",ROUND(($F5-$D5-$E5-$F5*'参数'!$B$12-$F5*'参数'!$B$14-'参数'!$B$10*($E5+$F5*'参数'!$B$12))/(1+'参数'!$B$5*'参数'!$B$6/365),0))</f>
        <v/>
      </c>
      <c r="L5" s="18">
        <f>IF($G5="","",ROUND(($G5-$D5-$E5-$G5*'参数'!$B$15)/(1+'参数'!$B$5*'参数'!$B$7/365),0))</f>
        <v/>
      </c>
      <c r="M5" s="18">
        <f>IF($H5="","",ROUND(($H5+$J5-$D5-$E5-$I5-$H5*'参数'!$B$13-'参数'!$B$11*($E5+$I5))/(1+'参数'!$B$5*('参数'!$B$8+'参数'!$B$9)/365),0))</f>
        <v/>
      </c>
      <c r="N5" s="26">
        <f>IF(COUNT($K5:$M5)=0,"待填",IF(AND(N($K5)&gt;=N($L5),N($K5)&gt;=N($M5)),"零售",IF(N($L5)&gt;=N($M5),"批发","出口")))</f>
        <v/>
      </c>
      <c r="O5" s="18">
        <f>IF(COUNT($K5:$M5)=0,"",MAX($K5:$M5))</f>
        <v/>
      </c>
    </row>
    <row r="6" ht="22" customHeight="1">
      <c r="A6" s="24" t="n">
        <v>3</v>
      </c>
      <c r="B6" s="25" t="n"/>
      <c r="C6" s="25" t="n"/>
      <c r="D6" s="17" t="n"/>
      <c r="E6" s="17" t="n"/>
      <c r="F6" s="17" t="n"/>
      <c r="G6" s="17" t="n"/>
      <c r="H6" s="17" t="n"/>
      <c r="I6" s="17" t="n"/>
      <c r="J6" s="17" t="n"/>
      <c r="K6" s="18">
        <f>IF($F6="","",ROUND(($F6-$D6-$E6-$F6*'参数'!$B$12-$F6*'参数'!$B$14-'参数'!$B$10*($E6+$F6*'参数'!$B$12))/(1+'参数'!$B$5*'参数'!$B$6/365),0))</f>
        <v/>
      </c>
      <c r="L6" s="18">
        <f>IF($G6="","",ROUND(($G6-$D6-$E6-$G6*'参数'!$B$15)/(1+'参数'!$B$5*'参数'!$B$7/365),0))</f>
        <v/>
      </c>
      <c r="M6" s="18">
        <f>IF($H6="","",ROUND(($H6+$J6-$D6-$E6-$I6-$H6*'参数'!$B$13-'参数'!$B$11*($E6+$I6))/(1+'参数'!$B$5*('参数'!$B$8+'参数'!$B$9)/365),0))</f>
        <v/>
      </c>
      <c r="N6" s="26">
        <f>IF(COUNT($K6:$M6)=0,"待填",IF(AND(N($K6)&gt;=N($L6),N($K6)&gt;=N($M6)),"零售",IF(N($L6)&gt;=N($M6),"批发","出口")))</f>
        <v/>
      </c>
      <c r="O6" s="18">
        <f>IF(COUNT($K6:$M6)=0,"",MAX($K6:$M6))</f>
        <v/>
      </c>
    </row>
    <row r="7" ht="22" customHeight="1">
      <c r="A7" s="27" t="n">
        <v>4</v>
      </c>
      <c r="B7" s="28" t="n"/>
      <c r="C7" s="28" t="n"/>
      <c r="D7" s="17" t="n"/>
      <c r="E7" s="17" t="n"/>
      <c r="F7" s="17" t="n"/>
      <c r="G7" s="17" t="n"/>
      <c r="H7" s="17" t="n"/>
      <c r="I7" s="17" t="n"/>
      <c r="J7" s="17" t="n"/>
      <c r="K7" s="18">
        <f>IF($F7="","",ROUND(($F7-$D7-$E7-$F7*'参数'!$B$12-$F7*'参数'!$B$14-'参数'!$B$10*($E7+$F7*'参数'!$B$12))/(1+'参数'!$B$5*'参数'!$B$6/365),0))</f>
        <v/>
      </c>
      <c r="L7" s="18">
        <f>IF($G7="","",ROUND(($G7-$D7-$E7-$G7*'参数'!$B$15)/(1+'参数'!$B$5*'参数'!$B$7/365),0))</f>
        <v/>
      </c>
      <c r="M7" s="18">
        <f>IF($H7="","",ROUND(($H7+$J7-$D7-$E7-$I7-$H7*'参数'!$B$13-'参数'!$B$11*($E7+$I7))/(1+'参数'!$B$5*('参数'!$B$8+'参数'!$B$9)/365),0))</f>
        <v/>
      </c>
      <c r="N7" s="26">
        <f>IF(COUNT($K7:$M7)=0,"待填",IF(AND(N($K7)&gt;=N($L7),N($K7)&gt;=N($M7)),"零售",IF(N($L7)&gt;=N($M7),"批发","出口")))</f>
        <v/>
      </c>
      <c r="O7" s="18">
        <f>IF(COUNT($K7:$M7)=0,"",MAX($K7:$M7))</f>
        <v/>
      </c>
    </row>
    <row r="8" ht="22" customHeight="1">
      <c r="A8" s="24" t="n">
        <v>5</v>
      </c>
      <c r="B8" s="25" t="n"/>
      <c r="C8" s="25" t="n"/>
      <c r="D8" s="17" t="n"/>
      <c r="E8" s="17" t="n"/>
      <c r="F8" s="17" t="n"/>
      <c r="G8" s="17" t="n"/>
      <c r="H8" s="17" t="n"/>
      <c r="I8" s="17" t="n"/>
      <c r="J8" s="17" t="n"/>
      <c r="K8" s="18">
        <f>IF($F8="","",ROUND(($F8-$D8-$E8-$F8*'参数'!$B$12-$F8*'参数'!$B$14-'参数'!$B$10*($E8+$F8*'参数'!$B$12))/(1+'参数'!$B$5*'参数'!$B$6/365),0))</f>
        <v/>
      </c>
      <c r="L8" s="18">
        <f>IF($G8="","",ROUND(($G8-$D8-$E8-$G8*'参数'!$B$15)/(1+'参数'!$B$5*'参数'!$B$7/365),0))</f>
        <v/>
      </c>
      <c r="M8" s="18">
        <f>IF($H8="","",ROUND(($H8+$J8-$D8-$E8-$I8-$H8*'参数'!$B$13-'参数'!$B$11*($E8+$I8))/(1+'参数'!$B$5*('参数'!$B$8+'参数'!$B$9)/365),0))</f>
        <v/>
      </c>
      <c r="N8" s="26">
        <f>IF(COUNT($K8:$M8)=0,"待填",IF(AND(N($K8)&gt;=N($L8),N($K8)&gt;=N($M8)),"零售",IF(N($L8)&gt;=N($M8),"批发","出口")))</f>
        <v/>
      </c>
      <c r="O8" s="18">
        <f>IF(COUNT($K8:$M8)=0,"",MAX($K8:$M8))</f>
        <v/>
      </c>
    </row>
    <row r="9" ht="22" customHeight="1">
      <c r="A9" s="27" t="n">
        <v>6</v>
      </c>
      <c r="B9" s="28" t="n"/>
      <c r="C9" s="28" t="n"/>
      <c r="D9" s="17" t="n"/>
      <c r="E9" s="17" t="n"/>
      <c r="F9" s="17" t="n"/>
      <c r="G9" s="17" t="n"/>
      <c r="H9" s="17" t="n"/>
      <c r="I9" s="17" t="n"/>
      <c r="J9" s="17" t="n"/>
      <c r="K9" s="18">
        <f>IF($F9="","",ROUND(($F9-$D9-$E9-$F9*'参数'!$B$12-$F9*'参数'!$B$14-'参数'!$B$10*($E9+$F9*'参数'!$B$12))/(1+'参数'!$B$5*'参数'!$B$6/365),0))</f>
        <v/>
      </c>
      <c r="L9" s="18">
        <f>IF($G9="","",ROUND(($G9-$D9-$E9-$G9*'参数'!$B$15)/(1+'参数'!$B$5*'参数'!$B$7/365),0))</f>
        <v/>
      </c>
      <c r="M9" s="18">
        <f>IF($H9="","",ROUND(($H9+$J9-$D9-$E9-$I9-$H9*'参数'!$B$13-'参数'!$B$11*($E9+$I9))/(1+'参数'!$B$5*('参数'!$B$8+'参数'!$B$9)/365),0))</f>
        <v/>
      </c>
      <c r="N9" s="26">
        <f>IF(COUNT($K9:$M9)=0,"待填",IF(AND(N($K9)&gt;=N($L9),N($K9)&gt;=N($M9)),"零售",IF(N($L9)&gt;=N($M9),"批发","出口")))</f>
        <v/>
      </c>
      <c r="O9" s="18">
        <f>IF(COUNT($K9:$M9)=0,"",MAX($K9:$M9))</f>
        <v/>
      </c>
    </row>
    <row r="10" ht="22" customHeight="1">
      <c r="A10" s="24" t="n">
        <v>7</v>
      </c>
      <c r="B10" s="25" t="n"/>
      <c r="C10" s="25" t="n"/>
      <c r="D10" s="17" t="n"/>
      <c r="E10" s="17" t="n"/>
      <c r="F10" s="17" t="n"/>
      <c r="G10" s="17" t="n"/>
      <c r="H10" s="17" t="n"/>
      <c r="I10" s="17" t="n"/>
      <c r="J10" s="17" t="n"/>
      <c r="K10" s="18">
        <f>IF($F10="","",ROUND(($F10-$D10-$E10-$F10*'参数'!$B$12-$F10*'参数'!$B$14-'参数'!$B$10*($E10+$F10*'参数'!$B$12))/(1+'参数'!$B$5*'参数'!$B$6/365),0))</f>
        <v/>
      </c>
      <c r="L10" s="18">
        <f>IF($G10="","",ROUND(($G10-$D10-$E10-$G10*'参数'!$B$15)/(1+'参数'!$B$5*'参数'!$B$7/365),0))</f>
        <v/>
      </c>
      <c r="M10" s="18">
        <f>IF($H10="","",ROUND(($H10+$J10-$D10-$E10-$I10-$H10*'参数'!$B$13-'参数'!$B$11*($E10+$I10))/(1+'参数'!$B$5*('参数'!$B$8+'参数'!$B$9)/365),0))</f>
        <v/>
      </c>
      <c r="N10" s="26">
        <f>IF(COUNT($K10:$M10)=0,"待填",IF(AND(N($K10)&gt;=N($L10),N($K10)&gt;=N($M10)),"零售",IF(N($L10)&gt;=N($M10),"批发","出口")))</f>
        <v/>
      </c>
      <c r="O10" s="18">
        <f>IF(COUNT($K10:$M10)=0,"",MAX($K10:$M10))</f>
        <v/>
      </c>
    </row>
    <row r="11" ht="22" customHeight="1">
      <c r="A11" s="27" t="n">
        <v>8</v>
      </c>
      <c r="B11" s="28" t="n"/>
      <c r="C11" s="28" t="n"/>
      <c r="D11" s="17" t="n"/>
      <c r="E11" s="17" t="n"/>
      <c r="F11" s="17" t="n"/>
      <c r="G11" s="17" t="n"/>
      <c r="H11" s="17" t="n"/>
      <c r="I11" s="17" t="n"/>
      <c r="J11" s="17" t="n"/>
      <c r="K11" s="18">
        <f>IF($F11="","",ROUND(($F11-$D11-$E11-$F11*'参数'!$B$12-$F11*'参数'!$B$14-'参数'!$B$10*($E11+$F11*'参数'!$B$12))/(1+'参数'!$B$5*'参数'!$B$6/365),0))</f>
        <v/>
      </c>
      <c r="L11" s="18">
        <f>IF($G11="","",ROUND(($G11-$D11-$E11-$G11*'参数'!$B$15)/(1+'参数'!$B$5*'参数'!$B$7/365),0))</f>
        <v/>
      </c>
      <c r="M11" s="18">
        <f>IF($H11="","",ROUND(($H11+$J11-$D11-$E11-$I11-$H11*'参数'!$B$13-'参数'!$B$11*($E11+$I11))/(1+'参数'!$B$5*('参数'!$B$8+'参数'!$B$9)/365),0))</f>
        <v/>
      </c>
      <c r="N11" s="26">
        <f>IF(COUNT($K11:$M11)=0,"待填",IF(AND(N($K11)&gt;=N($L11),N($K11)&gt;=N($M11)),"零售",IF(N($L11)&gt;=N($M11),"批发","出口")))</f>
        <v/>
      </c>
      <c r="O11" s="18">
        <f>IF(COUNT($K11:$M11)=0,"",MAX($K11:$M11))</f>
        <v/>
      </c>
    </row>
    <row r="12" ht="22" customHeight="1">
      <c r="A12" s="24" t="n">
        <v>9</v>
      </c>
      <c r="B12" s="25" t="n"/>
      <c r="C12" s="25" t="n"/>
      <c r="D12" s="17" t="n"/>
      <c r="E12" s="17" t="n"/>
      <c r="F12" s="17" t="n"/>
      <c r="G12" s="17" t="n"/>
      <c r="H12" s="17" t="n"/>
      <c r="I12" s="17" t="n"/>
      <c r="J12" s="17" t="n"/>
      <c r="K12" s="18">
        <f>IF($F12="","",ROUND(($F12-$D12-$E12-$F12*'参数'!$B$12-$F12*'参数'!$B$14-'参数'!$B$10*($E12+$F12*'参数'!$B$12))/(1+'参数'!$B$5*'参数'!$B$6/365),0))</f>
        <v/>
      </c>
      <c r="L12" s="18">
        <f>IF($G12="","",ROUND(($G12-$D12-$E12-$G12*'参数'!$B$15)/(1+'参数'!$B$5*'参数'!$B$7/365),0))</f>
        <v/>
      </c>
      <c r="M12" s="18">
        <f>IF($H12="","",ROUND(($H12+$J12-$D12-$E12-$I12-$H12*'参数'!$B$13-'参数'!$B$11*($E12+$I12))/(1+'参数'!$B$5*('参数'!$B$8+'参数'!$B$9)/365),0))</f>
        <v/>
      </c>
      <c r="N12" s="26">
        <f>IF(COUNT($K12:$M12)=0,"待填",IF(AND(N($K12)&gt;=N($L12),N($K12)&gt;=N($M12)),"零售",IF(N($L12)&gt;=N($M12),"批发","出口")))</f>
        <v/>
      </c>
      <c r="O12" s="18">
        <f>IF(COUNT($K12:$M12)=0,"",MAX($K12:$M12))</f>
        <v/>
      </c>
    </row>
    <row r="13" ht="22" customHeight="1">
      <c r="A13" s="27" t="n">
        <v>10</v>
      </c>
      <c r="B13" s="28" t="n"/>
      <c r="C13" s="28" t="n"/>
      <c r="D13" s="17" t="n"/>
      <c r="E13" s="17" t="n"/>
      <c r="F13" s="17" t="n"/>
      <c r="G13" s="17" t="n"/>
      <c r="H13" s="17" t="n"/>
      <c r="I13" s="17" t="n"/>
      <c r="J13" s="17" t="n"/>
      <c r="K13" s="18">
        <f>IF($F13="","",ROUND(($F13-$D13-$E13-$F13*'参数'!$B$12-$F13*'参数'!$B$14-'参数'!$B$10*($E13+$F13*'参数'!$B$12))/(1+'参数'!$B$5*'参数'!$B$6/365),0))</f>
        <v/>
      </c>
      <c r="L13" s="18">
        <f>IF($G13="","",ROUND(($G13-$D13-$E13-$G13*'参数'!$B$15)/(1+'参数'!$B$5*'参数'!$B$7/365),0))</f>
        <v/>
      </c>
      <c r="M13" s="18">
        <f>IF($H13="","",ROUND(($H13+$J13-$D13-$E13-$I13-$H13*'参数'!$B$13-'参数'!$B$11*($E13+$I13))/(1+'参数'!$B$5*('参数'!$B$8+'参数'!$B$9)/365),0))</f>
        <v/>
      </c>
      <c r="N13" s="26">
        <f>IF(COUNT($K13:$M13)=0,"待填",IF(AND(N($K13)&gt;=N($L13),N($K13)&gt;=N($M13)),"零售",IF(N($L13)&gt;=N($M13),"批发","出口")))</f>
        <v/>
      </c>
      <c r="O13" s="18">
        <f>IF(COUNT($K13:$M13)=0,"",MAX($K13:$M13))</f>
        <v/>
      </c>
    </row>
    <row r="14" ht="22" customHeight="1">
      <c r="A14" s="24" t="n">
        <v>11</v>
      </c>
      <c r="B14" s="25" t="n"/>
      <c r="C14" s="25" t="n"/>
      <c r="D14" s="17" t="n"/>
      <c r="E14" s="17" t="n"/>
      <c r="F14" s="17" t="n"/>
      <c r="G14" s="17" t="n"/>
      <c r="H14" s="17" t="n"/>
      <c r="I14" s="17" t="n"/>
      <c r="J14" s="17" t="n"/>
      <c r="K14" s="18">
        <f>IF($F14="","",ROUND(($F14-$D14-$E14-$F14*'参数'!$B$12-$F14*'参数'!$B$14-'参数'!$B$10*($E14+$F14*'参数'!$B$12))/(1+'参数'!$B$5*'参数'!$B$6/365),0))</f>
        <v/>
      </c>
      <c r="L14" s="18">
        <f>IF($G14="","",ROUND(($G14-$D14-$E14-$G14*'参数'!$B$15)/(1+'参数'!$B$5*'参数'!$B$7/365),0))</f>
        <v/>
      </c>
      <c r="M14" s="18">
        <f>IF($H14="","",ROUND(($H14+$J14-$D14-$E14-$I14-$H14*'参数'!$B$13-'参数'!$B$11*($E14+$I14))/(1+'参数'!$B$5*('参数'!$B$8+'参数'!$B$9)/365),0))</f>
        <v/>
      </c>
      <c r="N14" s="26">
        <f>IF(COUNT($K14:$M14)=0,"待填",IF(AND(N($K14)&gt;=N($L14),N($K14)&gt;=N($M14)),"零售",IF(N($L14)&gt;=N($M14),"批发","出口")))</f>
        <v/>
      </c>
      <c r="O14" s="18">
        <f>IF(COUNT($K14:$M14)=0,"",MAX($K14:$M14))</f>
        <v/>
      </c>
    </row>
    <row r="15" ht="22" customHeight="1">
      <c r="A15" s="27" t="n">
        <v>12</v>
      </c>
      <c r="B15" s="28" t="n"/>
      <c r="C15" s="28" t="n"/>
      <c r="D15" s="17" t="n"/>
      <c r="E15" s="17" t="n"/>
      <c r="F15" s="17" t="n"/>
      <c r="G15" s="17" t="n"/>
      <c r="H15" s="17" t="n"/>
      <c r="I15" s="17" t="n"/>
      <c r="J15" s="17" t="n"/>
      <c r="K15" s="18">
        <f>IF($F15="","",ROUND(($F15-$D15-$E15-$F15*'参数'!$B$12-$F15*'参数'!$B$14-'参数'!$B$10*($E15+$F15*'参数'!$B$12))/(1+'参数'!$B$5*'参数'!$B$6/365),0))</f>
        <v/>
      </c>
      <c r="L15" s="18">
        <f>IF($G15="","",ROUND(($G15-$D15-$E15-$G15*'参数'!$B$15)/(1+'参数'!$B$5*'参数'!$B$7/365),0))</f>
        <v/>
      </c>
      <c r="M15" s="18">
        <f>IF($H15="","",ROUND(($H15+$J15-$D15-$E15-$I15-$H15*'参数'!$B$13-'参数'!$B$11*($E15+$I15))/(1+'参数'!$B$5*('参数'!$B$8+'参数'!$B$9)/365),0))</f>
        <v/>
      </c>
      <c r="N15" s="26">
        <f>IF(COUNT($K15:$M15)=0,"待填",IF(AND(N($K15)&gt;=N($L15),N($K15)&gt;=N($M15)),"零售",IF(N($L15)&gt;=N($M15),"批发","出口")))</f>
        <v/>
      </c>
      <c r="O15" s="18">
        <f>IF(COUNT($K15:$M15)=0,"",MAX($K15:$M15))</f>
        <v/>
      </c>
    </row>
    <row r="17" ht="24" customHeight="1">
      <c r="A17" s="14" t="inlineStr">
        <is>
          <t>汇总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</row>
    <row r="18">
      <c r="A18" s="8" t="inlineStr">
        <is>
          <t>已填车数</t>
        </is>
      </c>
      <c r="B18" s="29" t="n"/>
      <c r="C18" s="29" t="n"/>
      <c r="D18" s="30">
        <f>COUNTA($B$4:$B$15)</f>
        <v/>
      </c>
    </row>
    <row r="19">
      <c r="A19" s="8" t="inlineStr">
        <is>
          <t>判为零售</t>
        </is>
      </c>
      <c r="B19" s="29" t="n"/>
      <c r="C19" s="29" t="n"/>
      <c r="D19" s="30">
        <f>COUNTIF($N$4:$N$15,"零售")</f>
        <v/>
      </c>
    </row>
    <row r="20">
      <c r="A20" s="8" t="inlineStr">
        <is>
          <t>判为批发</t>
        </is>
      </c>
      <c r="B20" s="29" t="n"/>
      <c r="C20" s="29" t="n"/>
      <c r="D20" s="30">
        <f>COUNTIF($N$4:$N$15,"批发")</f>
        <v/>
      </c>
    </row>
    <row r="21">
      <c r="A21" s="8" t="inlineStr">
        <is>
          <t>判为出口</t>
        </is>
      </c>
      <c r="B21" s="29" t="n"/>
      <c r="C21" s="29" t="n"/>
      <c r="D21" s="30">
        <f>COUNTIF($N$4:$N$15,"出口")</f>
        <v/>
      </c>
    </row>
    <row r="22">
      <c r="A22" s="8" t="inlineStr">
        <is>
          <t>三条净额合计</t>
        </is>
      </c>
      <c r="B22" s="29" t="n"/>
      <c r="C22" s="29" t="n"/>
      <c r="D22" s="31">
        <f>SUM($O$4:$O$15)</f>
        <v/>
      </c>
    </row>
    <row r="24" ht="28" customHeight="1">
      <c r="A24" s="13" t="inlineStr">
        <is>
          <t>这一页的净额是简化口径：期间费用率、单证费率、售后预留率都从「参数」页取比例。它的用途是排序，不是定案。</t>
        </is>
      </c>
    </row>
    <row r="25" ht="28" customHeight="1">
      <c r="A25" s="13" t="inlineStr">
        <is>
          <t>三个池子要显式设配额，最常见的失控是出口池悄悄变大 —— 出口报价看起来最高，好卖的车也被推去出口，等到船期排不上才发现零售窗口已经错过。</t>
        </is>
      </c>
    </row>
    <row r="26" ht="28" customHeight="1">
      <c r="A26" s="13" t="inlineStr">
        <is>
          <t>留空的格子按「该路径不可用」处理，不会参与最优判断。例如只做批发不做零售的车，零售三列留空即可。</t>
        </is>
      </c>
    </row>
  </sheetData>
  <mergeCells count="11">
    <mergeCell ref="A25:O25"/>
    <mergeCell ref="A19:C19"/>
    <mergeCell ref="A24:O24"/>
    <mergeCell ref="A2:O2"/>
    <mergeCell ref="A26:O26"/>
    <mergeCell ref="A22:C22"/>
    <mergeCell ref="A1:O1"/>
    <mergeCell ref="A18:C18"/>
    <mergeCell ref="A21:C21"/>
    <mergeCell ref="A17:O17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2026-10-26T03:47:02Z</dcterms:created>
  <dcterms:modified xmlns:dcterms="http://purl.org/dc/terms/" xmlns:xsi="http://www.w3.org/2001/XMLSchema-instance" xsi:type="dcterms:W3CDTF">2026-10-26T03:47:02Z</dcterms:modified>
</cp:coreProperties>
</file>